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phenanderson/Library/Mobile Documents/com~apple~CloudDocs/Physics/Y13 Physics/3.1 Internal 91521/Practicals-  tested/Baby Bouncer/"/>
    </mc:Choice>
  </mc:AlternateContent>
  <bookViews>
    <workbookView xWindow="500" yWindow="460" windowWidth="28300" windowHeight="17540" tabRatio="793" activeTab="1"/>
  </bookViews>
  <sheets>
    <sheet name="T^2 data" sheetId="2" r:id="rId1"/>
    <sheet name="T2 vs m errorbars" sheetId="15" r:id="rId2"/>
    <sheet name="T vs m" sheetId="11" r:id="rId3"/>
    <sheet name="m^0.5 data" sheetId="21" r:id="rId4"/>
    <sheet name="T vs m0.5 errorbars" sheetId="22" r:id="rId5"/>
    <sheet name="Hookes Law data " sheetId="19" r:id="rId6"/>
    <sheet name="Hookes Law graph" sheetId="10" r:id="rId7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21" l="1"/>
  <c r="F5" i="21"/>
  <c r="F6" i="21"/>
  <c r="F7" i="21"/>
  <c r="F8" i="21"/>
  <c r="F9" i="21"/>
  <c r="F3" i="21"/>
  <c r="L13" i="21"/>
  <c r="M14" i="21"/>
  <c r="H9" i="21"/>
  <c r="L14" i="21"/>
  <c r="M13" i="21"/>
  <c r="H4" i="21"/>
  <c r="H5" i="21"/>
  <c r="H6" i="21"/>
  <c r="H7" i="21"/>
  <c r="H8" i="21"/>
  <c r="H3" i="21"/>
  <c r="G4" i="21"/>
  <c r="G5" i="21"/>
  <c r="G6" i="21"/>
  <c r="G7" i="21"/>
  <c r="G8" i="21"/>
  <c r="G9" i="21"/>
  <c r="G3" i="21"/>
  <c r="D4" i="21"/>
  <c r="C4" i="21"/>
  <c r="E4" i="21"/>
  <c r="D5" i="21"/>
  <c r="C5" i="21"/>
  <c r="E5" i="21"/>
  <c r="D6" i="21"/>
  <c r="C6" i="21"/>
  <c r="E6" i="21"/>
  <c r="D7" i="21"/>
  <c r="C7" i="21"/>
  <c r="E7" i="21"/>
  <c r="D8" i="21"/>
  <c r="C8" i="21"/>
  <c r="E8" i="21"/>
  <c r="D9" i="21"/>
  <c r="C9" i="21"/>
  <c r="E9" i="21"/>
  <c r="C3" i="21"/>
  <c r="E3" i="21"/>
  <c r="L3" i="21"/>
  <c r="M3" i="21"/>
  <c r="N3" i="21"/>
  <c r="O3" i="21"/>
  <c r="L9" i="21"/>
  <c r="M9" i="21"/>
  <c r="O9" i="21"/>
  <c r="O8" i="21"/>
  <c r="L8" i="21"/>
  <c r="M8" i="21"/>
  <c r="O7" i="21"/>
  <c r="L7" i="21"/>
  <c r="M7" i="21"/>
  <c r="O6" i="21"/>
  <c r="L6" i="21"/>
  <c r="M6" i="21"/>
  <c r="O5" i="21"/>
  <c r="L5" i="21"/>
  <c r="M5" i="21"/>
  <c r="O4" i="21"/>
  <c r="L4" i="21"/>
  <c r="M4" i="21"/>
  <c r="D3" i="21"/>
  <c r="K4" i="2"/>
  <c r="K5" i="2"/>
  <c r="K6" i="2"/>
  <c r="K7" i="2"/>
  <c r="K8" i="2"/>
  <c r="K9" i="2"/>
  <c r="K3" i="2"/>
  <c r="J3" i="2"/>
  <c r="H4" i="2"/>
  <c r="I4" i="2"/>
  <c r="L4" i="2"/>
  <c r="N4" i="2"/>
  <c r="H5" i="2"/>
  <c r="I5" i="2"/>
  <c r="L5" i="2"/>
  <c r="M5" i="2"/>
  <c r="N5" i="2"/>
  <c r="O5" i="2"/>
  <c r="H6" i="2"/>
  <c r="I6" i="2"/>
  <c r="L6" i="2"/>
  <c r="N6" i="2"/>
  <c r="M6" i="2"/>
  <c r="O6" i="2"/>
  <c r="H7" i="2"/>
  <c r="I7" i="2"/>
  <c r="M7" i="2"/>
  <c r="L7" i="2"/>
  <c r="N7" i="2"/>
  <c r="H8" i="2"/>
  <c r="I8" i="2"/>
  <c r="L8" i="2"/>
  <c r="N8" i="2"/>
  <c r="H9" i="2"/>
  <c r="I9" i="2"/>
  <c r="L9" i="2"/>
  <c r="N9" i="2"/>
  <c r="M9" i="2"/>
  <c r="O9" i="2"/>
  <c r="C4" i="2"/>
  <c r="D4" i="2"/>
  <c r="C5" i="2"/>
  <c r="D5" i="2"/>
  <c r="C6" i="2"/>
  <c r="D6" i="2"/>
  <c r="C7" i="2"/>
  <c r="D7" i="2"/>
  <c r="C8" i="2"/>
  <c r="D8" i="2"/>
  <c r="C9" i="2"/>
  <c r="D9" i="2"/>
  <c r="M8" i="2"/>
  <c r="O8" i="2"/>
  <c r="O7" i="2"/>
  <c r="M4" i="2"/>
  <c r="O4" i="2"/>
  <c r="G5" i="19"/>
  <c r="H15" i="19"/>
  <c r="C5" i="19"/>
  <c r="D5" i="19"/>
  <c r="G15" i="19"/>
  <c r="G9" i="19"/>
  <c r="F9" i="19"/>
  <c r="H9" i="19"/>
  <c r="H14" i="19"/>
  <c r="C9" i="19"/>
  <c r="G14" i="19"/>
  <c r="F8" i="19"/>
  <c r="H8" i="19"/>
  <c r="F7" i="19"/>
  <c r="H7" i="19"/>
  <c r="F6" i="19"/>
  <c r="F5" i="19"/>
  <c r="H5" i="19"/>
  <c r="C6" i="19"/>
  <c r="C7" i="19"/>
  <c r="C8" i="19"/>
  <c r="D6" i="19"/>
  <c r="D7" i="19"/>
  <c r="D8" i="19"/>
  <c r="D9" i="19"/>
  <c r="G8" i="19"/>
  <c r="G7" i="19"/>
  <c r="H6" i="19"/>
  <c r="G6" i="19"/>
  <c r="G4" i="19"/>
  <c r="H3" i="2"/>
  <c r="I3" i="2"/>
  <c r="L3" i="2"/>
  <c r="D3" i="2"/>
  <c r="H13" i="2"/>
  <c r="C3" i="2"/>
  <c r="H14" i="2"/>
  <c r="M3" i="2"/>
  <c r="N3" i="2"/>
  <c r="O3" i="2"/>
  <c r="I13" i="2"/>
  <c r="I14" i="2"/>
</calcChain>
</file>

<file path=xl/sharedStrings.xml><?xml version="1.0" encoding="utf-8"?>
<sst xmlns="http://schemas.openxmlformats.org/spreadsheetml/2006/main" count="71" uniqueCount="38">
  <si>
    <t>m (g)</t>
  </si>
  <si>
    <t>m(kg)</t>
  </si>
  <si>
    <t>Trial 1</t>
  </si>
  <si>
    <t>Trial 2</t>
  </si>
  <si>
    <t>Trial 3</t>
  </si>
  <si>
    <t xml:space="preserve"> </t>
  </si>
  <si>
    <t>uncertainties</t>
  </si>
  <si>
    <t>m</t>
  </si>
  <si>
    <t>.+-</t>
  </si>
  <si>
    <t>F(N)</t>
  </si>
  <si>
    <t>x(m)</t>
  </si>
  <si>
    <t>Hookes law</t>
  </si>
  <si>
    <t>T±</t>
  </si>
  <si>
    <t>m±</t>
  </si>
  <si>
    <t>g per piece</t>
  </si>
  <si>
    <r>
      <t xml:space="preserve">m </t>
    </r>
    <r>
      <rPr>
        <sz val="16"/>
        <color theme="1"/>
        <rFont val="Calibri"/>
        <family val="2"/>
      </rPr>
      <t>± (g)</t>
    </r>
  </si>
  <si>
    <r>
      <t xml:space="preserve">m </t>
    </r>
    <r>
      <rPr>
        <sz val="16"/>
        <color theme="1"/>
        <rFont val="Calibri"/>
        <family val="2"/>
      </rPr>
      <t>± (kg)</t>
    </r>
  </si>
  <si>
    <t xml:space="preserve">Error bar line gradient </t>
  </si>
  <si>
    <t>x</t>
  </si>
  <si>
    <t>y</t>
  </si>
  <si>
    <t>high point</t>
  </si>
  <si>
    <t>low point</t>
  </si>
  <si>
    <t>Period 10 oscillations (s)</t>
  </si>
  <si>
    <t>T (s)</t>
  </si>
  <si>
    <r>
      <t>10T</t>
    </r>
    <r>
      <rPr>
        <vertAlign val="subscript"/>
        <sz val="16"/>
        <color theme="1"/>
        <rFont val="Calibri"/>
        <family val="2"/>
        <scheme val="minor"/>
      </rPr>
      <t>ave</t>
    </r>
  </si>
  <si>
    <t>T± (s)</t>
  </si>
  <si>
    <t>T±%</t>
  </si>
  <si>
    <r>
      <t>T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±%</t>
    </r>
  </si>
  <si>
    <r>
      <t>T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± (s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)</t>
    </r>
  </si>
  <si>
    <r>
      <t>T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(s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)</t>
    </r>
  </si>
  <si>
    <t>x(mm)</t>
  </si>
  <si>
    <t>x±</t>
  </si>
  <si>
    <t>range</t>
  </si>
  <si>
    <t>half range rule</t>
  </si>
  <si>
    <r>
      <t xml:space="preserve">m </t>
    </r>
    <r>
      <rPr>
        <sz val="16"/>
        <color theme="1"/>
        <rFont val="Calibri"/>
        <family val="2"/>
      </rPr>
      <t>± %</t>
    </r>
  </si>
  <si>
    <r>
      <t>m</t>
    </r>
    <r>
      <rPr>
        <vertAlign val="superscript"/>
        <sz val="16"/>
        <color theme="1"/>
        <rFont val="Calibri (Body)"/>
      </rPr>
      <t>0.5</t>
    </r>
    <r>
      <rPr>
        <sz val="16"/>
        <color theme="1"/>
        <rFont val="Calibri"/>
        <family val="2"/>
        <scheme val="minor"/>
      </rPr>
      <t xml:space="preserve"> (kg</t>
    </r>
    <r>
      <rPr>
        <vertAlign val="superscript"/>
        <sz val="16"/>
        <color theme="1"/>
        <rFont val="Calibri (Body)"/>
      </rPr>
      <t>0.5</t>
    </r>
    <r>
      <rPr>
        <sz val="16"/>
        <color theme="1"/>
        <rFont val="Calibri"/>
        <family val="2"/>
        <scheme val="minor"/>
      </rPr>
      <t>)</t>
    </r>
  </si>
  <si>
    <r>
      <t>m</t>
    </r>
    <r>
      <rPr>
        <vertAlign val="superscript"/>
        <sz val="16"/>
        <color theme="1"/>
        <rFont val="Calibri (Body)"/>
      </rPr>
      <t>0.5</t>
    </r>
    <r>
      <rPr>
        <sz val="16"/>
        <color theme="1"/>
        <rFont val="Calibri (Body)"/>
      </rPr>
      <t>± %</t>
    </r>
  </si>
  <si>
    <r>
      <t>m</t>
    </r>
    <r>
      <rPr>
        <vertAlign val="superscript"/>
        <sz val="16"/>
        <color theme="1"/>
        <rFont val="Calibri (Body)"/>
      </rPr>
      <t>0.5</t>
    </r>
    <r>
      <rPr>
        <sz val="16"/>
        <color theme="1"/>
        <rFont val="Calibri (Body)"/>
      </rPr>
      <t>±</t>
    </r>
    <r>
      <rPr>
        <sz val="16"/>
        <color theme="1"/>
        <rFont val="Calibri"/>
        <family val="2"/>
        <scheme val="minor"/>
      </rPr>
      <t xml:space="preserve"> (kg</t>
    </r>
    <r>
      <rPr>
        <vertAlign val="superscript"/>
        <sz val="16"/>
        <color theme="1"/>
        <rFont val="Calibri (Body)"/>
      </rPr>
      <t>0.5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</si>
</sst>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vertAlign val="superscript"/>
      <sz val="16"/>
      <color theme="1"/>
      <name val="Calibri (Body)"/>
    </font>
    <font>
      <sz val="16"/>
      <color theme="1"/>
      <name val="Calibri (Body)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worksheet" Target="worksheets/sheet2.xml"/><Relationship Id="rId5" Type="http://schemas.openxmlformats.org/officeDocument/2006/relationships/chartsheet" Target="chartsheets/sheet3.xml"/><Relationship Id="rId6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>
                <a:prstDash val="dash"/>
              </a:ln>
            </c:spPr>
            <c:trendlineType val="linear"/>
            <c:backward val="0.1"/>
            <c:dispRSqr val="0"/>
            <c:dispEq val="1"/>
            <c:trendlineLbl>
              <c:layout>
                <c:manualLayout>
                  <c:x val="-0.561578147907757"/>
                  <c:y val="0.447521724677655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LWF</a:t>
                    </a:r>
                  </a:p>
                  <a:p>
                    <a:pPr>
                      <a:defRPr sz="2000"/>
                    </a:pPr>
                    <a:r>
                      <a:rPr lang="en-US" sz="2000" baseline="0"/>
                      <a:t>y = 1.6223x + 0.0319</a:t>
                    </a:r>
                    <a:endParaRPr lang="en-US" sz="20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xVal>
            <c:numRef>
              <c:f>'T^2 data'!$H$13:$H$14</c:f>
              <c:numCache>
                <c:formatCode>0.00</c:formatCode>
                <c:ptCount val="2"/>
                <c:pt idx="0" formatCode="General">
                  <c:v>0.416</c:v>
                </c:pt>
                <c:pt idx="1">
                  <c:v>0.1</c:v>
                </c:pt>
              </c:numCache>
            </c:numRef>
          </c:xVal>
          <c:yVal>
            <c:numRef>
              <c:f>'T^2 data'!$I$13:$I$14</c:f>
              <c:numCache>
                <c:formatCode>0.00</c:formatCode>
                <c:ptCount val="2"/>
                <c:pt idx="0">
                  <c:v>0.706720444444444</c:v>
                </c:pt>
                <c:pt idx="1">
                  <c:v>0.188057777777778</c:v>
                </c:pt>
              </c:numCache>
            </c:numRef>
          </c:yVal>
          <c:smooth val="0"/>
        </c:ser>
        <c:ser>
          <c:idx val="2"/>
          <c:order val="1"/>
          <c:spPr>
            <a:ln w="28575">
              <a:noFill/>
            </a:ln>
          </c:spPr>
          <c:marker>
            <c:symbol val="x"/>
            <c:size val="7"/>
          </c:marker>
          <c:trendline>
            <c:trendlineType val="linear"/>
            <c:backward val="0.1"/>
            <c:dispRSqr val="0"/>
            <c:dispEq val="1"/>
            <c:trendlineLbl>
              <c:layout>
                <c:manualLayout>
                  <c:x val="-0.28876146392114"/>
                  <c:y val="0.630471808842742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LBF</a:t>
                    </a:r>
                  </a:p>
                  <a:p>
                    <a:pPr>
                      <a:defRPr sz="2000"/>
                    </a:pPr>
                    <a:r>
                      <a:rPr lang="en-US" sz="2000" baseline="0"/>
                      <a:t>y = 1.8047x - 3E-05</a:t>
                    </a:r>
                    <a:endParaRPr lang="en-US" sz="20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trendline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'T^2 data'!$O$3:$O$9</c:f>
                <c:numCache>
                  <c:formatCode>General</c:formatCode>
                  <c:ptCount val="7"/>
                  <c:pt idx="0">
                    <c:v>0.002584</c:v>
                  </c:pt>
                  <c:pt idx="1">
                    <c:v>0.002064</c:v>
                  </c:pt>
                  <c:pt idx="2">
                    <c:v>0.003562</c:v>
                  </c:pt>
                  <c:pt idx="3">
                    <c:v>0.00669666666666666</c:v>
                  </c:pt>
                  <c:pt idx="4">
                    <c:v>0.0229813333333333</c:v>
                  </c:pt>
                  <c:pt idx="5">
                    <c:v>0.00805666666666666</c:v>
                  </c:pt>
                  <c:pt idx="6">
                    <c:v>0.01261</c:v>
                  </c:pt>
                </c:numCache>
              </c:numRef>
            </c:plus>
            <c:minus>
              <c:numRef>
                <c:f>'T^2 data'!$O$3:$O$9</c:f>
                <c:numCache>
                  <c:formatCode>General</c:formatCode>
                  <c:ptCount val="7"/>
                  <c:pt idx="0">
                    <c:v>0.002584</c:v>
                  </c:pt>
                  <c:pt idx="1">
                    <c:v>0.002064</c:v>
                  </c:pt>
                  <c:pt idx="2">
                    <c:v>0.003562</c:v>
                  </c:pt>
                  <c:pt idx="3">
                    <c:v>0.00669666666666666</c:v>
                  </c:pt>
                  <c:pt idx="4">
                    <c:v>0.0229813333333333</c:v>
                  </c:pt>
                  <c:pt idx="5">
                    <c:v>0.00805666666666666</c:v>
                  </c:pt>
                  <c:pt idx="6">
                    <c:v>0.01261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'T^2 data'!$D$3:$D$9</c:f>
                <c:numCache>
                  <c:formatCode>General</c:formatCode>
                  <c:ptCount val="7"/>
                  <c:pt idx="0">
                    <c:v>0.004</c:v>
                  </c:pt>
                  <c:pt idx="1">
                    <c:v>0.006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0.012</c:v>
                  </c:pt>
                  <c:pt idx="5">
                    <c:v>0.014</c:v>
                  </c:pt>
                  <c:pt idx="6">
                    <c:v>0.016</c:v>
                  </c:pt>
                </c:numCache>
              </c:numRef>
            </c:plus>
            <c:minus>
              <c:numRef>
                <c:f>'T^2 data'!$D$3:$D$9</c:f>
                <c:numCache>
                  <c:formatCode>General</c:formatCode>
                  <c:ptCount val="7"/>
                  <c:pt idx="0">
                    <c:v>0.004</c:v>
                  </c:pt>
                  <c:pt idx="1">
                    <c:v>0.006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0.012</c:v>
                  </c:pt>
                  <c:pt idx="5">
                    <c:v>0.014</c:v>
                  </c:pt>
                  <c:pt idx="6">
                    <c:v>0.016</c:v>
                  </c:pt>
                </c:numCache>
              </c:numRef>
            </c:minus>
          </c:errBars>
          <c:xVal>
            <c:numRef>
              <c:f>'T^2 data'!$C$3:$C$9</c:f>
              <c:numCache>
                <c:formatCode>General</c:formatCode>
                <c:ptCount val="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</c:numCache>
            </c:numRef>
          </c:xVal>
          <c:yVal>
            <c:numRef>
              <c:f>'T^2 data'!$M$3:$M$9</c:f>
              <c:numCache>
                <c:formatCode>0.00</c:formatCode>
                <c:ptCount val="7"/>
                <c:pt idx="0">
                  <c:v>0.185473777777778</c:v>
                </c:pt>
                <c:pt idx="1">
                  <c:v>0.266256</c:v>
                </c:pt>
                <c:pt idx="2">
                  <c:v>0.352440111111111</c:v>
                </c:pt>
                <c:pt idx="3">
                  <c:v>0.448453444444444</c:v>
                </c:pt>
                <c:pt idx="4">
                  <c:v>0.549575111111111</c:v>
                </c:pt>
                <c:pt idx="5">
                  <c:v>0.649098777777778</c:v>
                </c:pt>
                <c:pt idx="6">
                  <c:v>0.706720444444444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3212992"/>
        <c:axId val="-2077031408"/>
      </c:scatterChart>
      <c:valAx>
        <c:axId val="-207321299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NZ" sz="1200"/>
                  <a:t>mass, m (kg)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7031408"/>
        <c:crosses val="autoZero"/>
        <c:crossBetween val="midCat"/>
      </c:valAx>
      <c:valAx>
        <c:axId val="-2077031408"/>
        <c:scaling>
          <c:orientation val="minMax"/>
          <c:min val="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NZ" sz="1600"/>
                  <a:t>Period</a:t>
                </a:r>
                <a:r>
                  <a:rPr lang="en-NZ" sz="1600" b="1" i="0" u="none" strike="noStrike" baseline="30000">
                    <a:effectLst/>
                  </a:rPr>
                  <a:t>2</a:t>
                </a:r>
                <a:r>
                  <a:rPr lang="en-NZ" sz="1600"/>
                  <a:t> ,T</a:t>
                </a:r>
                <a:r>
                  <a:rPr lang="en-NZ" sz="1600" b="1" i="0" u="none" strike="noStrike" baseline="30000">
                    <a:effectLst/>
                  </a:rPr>
                  <a:t>2</a:t>
                </a:r>
                <a:r>
                  <a:rPr lang="en-NZ" sz="1600"/>
                  <a:t> (s</a:t>
                </a:r>
                <a:r>
                  <a:rPr lang="en-NZ" sz="1600" baseline="30000"/>
                  <a:t>2</a:t>
                </a:r>
                <a:r>
                  <a:rPr lang="en-NZ" sz="1600"/>
                  <a:t>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2073212992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68028522611"/>
          <c:y val="0.0921290552224618"/>
          <c:w val="0.801329380843708"/>
          <c:h val="0.7857058851685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0"/>
            <c:dispEq val="0"/>
          </c:trendline>
          <c:xVal>
            <c:numRef>
              <c:f>'T^2 data'!$C$3:$C$9</c:f>
              <c:numCache>
                <c:formatCode>General</c:formatCode>
                <c:ptCount val="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</c:numCache>
            </c:numRef>
          </c:xVal>
          <c:yVal>
            <c:numRef>
              <c:f>'T^2 data'!$I$3:$I$9</c:f>
              <c:numCache>
                <c:formatCode>0.00</c:formatCode>
                <c:ptCount val="7"/>
                <c:pt idx="0">
                  <c:v>0.430666666666667</c:v>
                </c:pt>
                <c:pt idx="1">
                  <c:v>0.516</c:v>
                </c:pt>
                <c:pt idx="2">
                  <c:v>0.593666666666667</c:v>
                </c:pt>
                <c:pt idx="3">
                  <c:v>0.669666666666667</c:v>
                </c:pt>
                <c:pt idx="4">
                  <c:v>0.741333333333333</c:v>
                </c:pt>
                <c:pt idx="5">
                  <c:v>0.805666666666667</c:v>
                </c:pt>
                <c:pt idx="6">
                  <c:v>0.840666666666667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3237840"/>
        <c:axId val="-2074046800"/>
      </c:scatterChart>
      <c:valAx>
        <c:axId val="-207323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m(kg)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4046800"/>
        <c:crosses val="autoZero"/>
        <c:crossBetween val="midCat"/>
      </c:valAx>
      <c:valAx>
        <c:axId val="-20740468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2000"/>
                </a:pPr>
                <a:r>
                  <a:rPr lang="en-US" sz="2000"/>
                  <a:t>T(s)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-2073237840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0531496062992"/>
          <c:y val="0.0833333333333333"/>
          <c:w val="0.848460848643919"/>
          <c:h val="0.830100612423447"/>
        </c:manualLayout>
      </c:layout>
      <c:scatterChart>
        <c:scatterStyle val="lineMarker"/>
        <c:varyColors val="0"/>
        <c:ser>
          <c:idx val="0"/>
          <c:order val="0"/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backward val="0.31"/>
            <c:dispRSqr val="0"/>
            <c:dispEq val="1"/>
            <c:trendlineLbl>
              <c:layout>
                <c:manualLayout>
                  <c:x val="-0.297974507162839"/>
                  <c:y val="0.14881996634091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800" baseline="0"/>
                      <a:t>LBF</a:t>
                    </a:r>
                  </a:p>
                  <a:p>
                    <a:pPr>
                      <a:defRPr sz="2800"/>
                    </a:pPr>
                    <a:r>
                      <a:rPr lang="en-US" sz="2800" baseline="0"/>
                      <a:t>y = 1.3415x + 0.0009</a:t>
                    </a:r>
                    <a:endParaRPr lang="en-US" sz="28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'm^0.5 data'!$O$3:$O$9</c:f>
                <c:numCache>
                  <c:formatCode>General</c:formatCode>
                  <c:ptCount val="7"/>
                  <c:pt idx="0">
                    <c:v>0.003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0.005</c:v>
                  </c:pt>
                  <c:pt idx="4">
                    <c:v>0.0155</c:v>
                  </c:pt>
                  <c:pt idx="5">
                    <c:v>0.005</c:v>
                  </c:pt>
                  <c:pt idx="6">
                    <c:v>0.0075</c:v>
                  </c:pt>
                </c:numCache>
              </c:numRef>
            </c:plus>
            <c:minus>
              <c:numRef>
                <c:f>'m^0.5 data'!$O$3:$O$9</c:f>
                <c:numCache>
                  <c:formatCode>General</c:formatCode>
                  <c:ptCount val="7"/>
                  <c:pt idx="0">
                    <c:v>0.003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0.005</c:v>
                  </c:pt>
                  <c:pt idx="4">
                    <c:v>0.0155</c:v>
                  </c:pt>
                  <c:pt idx="5">
                    <c:v>0.005</c:v>
                  </c:pt>
                  <c:pt idx="6">
                    <c:v>0.0075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'm^0.5 data'!$H$3:$H$9</c:f>
                <c:numCache>
                  <c:formatCode>General</c:formatCode>
                  <c:ptCount val="7"/>
                  <c:pt idx="0">
                    <c:v>0.00632455532033676</c:v>
                  </c:pt>
                  <c:pt idx="1">
                    <c:v>0.00774596669241483</c:v>
                  </c:pt>
                  <c:pt idx="2">
                    <c:v>0.00894427190999916</c:v>
                  </c:pt>
                  <c:pt idx="3">
                    <c:v>0.01</c:v>
                  </c:pt>
                  <c:pt idx="4">
                    <c:v>0.0109544511501033</c:v>
                  </c:pt>
                  <c:pt idx="5">
                    <c:v>0.0118321595661992</c:v>
                  </c:pt>
                  <c:pt idx="6">
                    <c:v>0.0126491106406735</c:v>
                  </c:pt>
                </c:numCache>
              </c:numRef>
            </c:plus>
            <c:minus>
              <c:numRef>
                <c:f>'m^0.5 data'!$H$3:$H$9</c:f>
                <c:numCache>
                  <c:formatCode>General</c:formatCode>
                  <c:ptCount val="7"/>
                  <c:pt idx="0">
                    <c:v>0.00632455532033676</c:v>
                  </c:pt>
                  <c:pt idx="1">
                    <c:v>0.00774596669241483</c:v>
                  </c:pt>
                  <c:pt idx="2">
                    <c:v>0.00894427190999916</c:v>
                  </c:pt>
                  <c:pt idx="3">
                    <c:v>0.01</c:v>
                  </c:pt>
                  <c:pt idx="4">
                    <c:v>0.0109544511501033</c:v>
                  </c:pt>
                  <c:pt idx="5">
                    <c:v>0.0118321595661992</c:v>
                  </c:pt>
                  <c:pt idx="6">
                    <c:v>0.0126491106406735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'm^0.5 data'!$F$3:$F$9</c:f>
              <c:numCache>
                <c:formatCode>0.000</c:formatCode>
                <c:ptCount val="7"/>
                <c:pt idx="0">
                  <c:v>0.316227766016838</c:v>
                </c:pt>
                <c:pt idx="1">
                  <c:v>0.387298334620742</c:v>
                </c:pt>
                <c:pt idx="2">
                  <c:v>0.447213595499958</c:v>
                </c:pt>
                <c:pt idx="3">
                  <c:v>0.5</c:v>
                </c:pt>
                <c:pt idx="4">
                  <c:v>0.547722557505166</c:v>
                </c:pt>
                <c:pt idx="5">
                  <c:v>0.591607978309962</c:v>
                </c:pt>
                <c:pt idx="6">
                  <c:v>0.632455532033676</c:v>
                </c:pt>
              </c:numCache>
            </c:numRef>
          </c:xVal>
          <c:yVal>
            <c:numRef>
              <c:f>'m^0.5 data'!$M$3:$M$9</c:f>
              <c:numCache>
                <c:formatCode>0.00</c:formatCode>
                <c:ptCount val="7"/>
                <c:pt idx="0">
                  <c:v>0.430666666666667</c:v>
                </c:pt>
                <c:pt idx="1">
                  <c:v>0.516</c:v>
                </c:pt>
                <c:pt idx="2">
                  <c:v>0.593666666666667</c:v>
                </c:pt>
                <c:pt idx="3">
                  <c:v>0.669666666666667</c:v>
                </c:pt>
                <c:pt idx="4">
                  <c:v>0.741333333333333</c:v>
                </c:pt>
                <c:pt idx="5">
                  <c:v>0.805666666666667</c:v>
                </c:pt>
                <c:pt idx="6">
                  <c:v>0.840666666666667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0.31"/>
            <c:dispRSqr val="0"/>
            <c:dispEq val="1"/>
            <c:trendlineLbl>
              <c:layout>
                <c:manualLayout>
                  <c:x val="0.0452948471059628"/>
                  <c:y val="0.38880189814730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4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400" baseline="0"/>
                      <a:t>LWF</a:t>
                    </a:r>
                  </a:p>
                  <a:p>
                    <a:pPr>
                      <a:defRPr sz="2400"/>
                    </a:pPr>
                    <a:r>
                      <a:rPr lang="en-US" sz="2400" baseline="0"/>
                      <a:t>y = 1.2467x + 0.0364</a:t>
                    </a:r>
                    <a:endParaRPr lang="en-US" sz="2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'm^0.5 data'!$L$13:$L$14</c:f>
              <c:numCache>
                <c:formatCode>0.00</c:formatCode>
                <c:ptCount val="2"/>
                <c:pt idx="0" formatCode="0.000">
                  <c:v>0.316227766016838</c:v>
                </c:pt>
                <c:pt idx="1">
                  <c:v>0.645104642674349</c:v>
                </c:pt>
              </c:numCache>
            </c:numRef>
          </c:xVal>
          <c:yVal>
            <c:numRef>
              <c:f>'m^0.5 data'!$M$13:$M$14</c:f>
              <c:numCache>
                <c:formatCode>0.00</c:formatCode>
                <c:ptCount val="2"/>
                <c:pt idx="0">
                  <c:v>0.430666666666667</c:v>
                </c:pt>
                <c:pt idx="1">
                  <c:v>0.840666666666667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2136480"/>
        <c:axId val="-2032133056"/>
      </c:scatterChart>
      <c:valAx>
        <c:axId val="-203213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</a:t>
                </a:r>
                <a:r>
                  <a:rPr lang="en-US" baseline="30000"/>
                  <a:t>0.5 </a:t>
                </a:r>
                <a:r>
                  <a:rPr lang="en-US"/>
                  <a:t>(kg</a:t>
                </a:r>
                <a:r>
                  <a:rPr lang="en-US" baseline="30000"/>
                  <a:t>0.5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2133056"/>
        <c:crosses val="autoZero"/>
        <c:crossBetween val="midCat"/>
      </c:valAx>
      <c:valAx>
        <c:axId val="-203213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Period, T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2136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72766449143563"/>
          <c:y val="0.0400628468036177"/>
          <c:w val="0.847389577656522"/>
          <c:h val="0.86254318561370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413552487941327"/>
                  <c:y val="0.330278298810277"/>
                </c:manualLayout>
              </c:layout>
              <c:tx>
                <c:rich>
                  <a:bodyPr/>
                  <a:lstStyle/>
                  <a:p>
                    <a:pPr>
                      <a:defRPr sz="2400"/>
                    </a:pPr>
                    <a:r>
                      <a:rPr lang="en-US" sz="2400" baseline="0"/>
                      <a:t>LBF</a:t>
                    </a:r>
                  </a:p>
                  <a:p>
                    <a:pPr>
                      <a:defRPr sz="2400"/>
                    </a:pPr>
                    <a:r>
                      <a:rPr lang="en-US" sz="2400" baseline="0"/>
                      <a:t>y = 26.2x + 0.3314</a:t>
                    </a:r>
                    <a:endParaRPr lang="en-US" sz="2400"/>
                  </a:p>
                </c:rich>
              </c:tx>
              <c:numFmt formatCode="General" sourceLinked="0"/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'Hookes Law data '!$H$5:$H$9</c:f>
                <c:numCache>
                  <c:formatCode>General</c:formatCode>
                  <c:ptCount val="5"/>
                  <c:pt idx="0">
                    <c:v>0.03924</c:v>
                  </c:pt>
                  <c:pt idx="1">
                    <c:v>0.05886</c:v>
                  </c:pt>
                  <c:pt idx="2">
                    <c:v>0.07848</c:v>
                  </c:pt>
                  <c:pt idx="3">
                    <c:v>0.0981</c:v>
                  </c:pt>
                  <c:pt idx="4">
                    <c:v>0.11772</c:v>
                  </c:pt>
                </c:numCache>
              </c:numRef>
            </c:plus>
            <c:minus>
              <c:numRef>
                <c:f>'Hookes Law data '!$H$5:$H$9</c:f>
                <c:numCache>
                  <c:formatCode>General</c:formatCode>
                  <c:ptCount val="5"/>
                  <c:pt idx="0">
                    <c:v>0.03924</c:v>
                  </c:pt>
                  <c:pt idx="1">
                    <c:v>0.05886</c:v>
                  </c:pt>
                  <c:pt idx="2">
                    <c:v>0.07848</c:v>
                  </c:pt>
                  <c:pt idx="3">
                    <c:v>0.0981</c:v>
                  </c:pt>
                  <c:pt idx="4">
                    <c:v>0.11772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'Hookes Law data '!$D$5:$D$9</c:f>
                <c:numCache>
                  <c:formatCode>General</c:formatCode>
                  <c:ptCount val="5"/>
                  <c:pt idx="0">
                    <c:v>0.002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0.002</c:v>
                  </c:pt>
                  <c:pt idx="4">
                    <c:v>0.002</c:v>
                  </c:pt>
                </c:numCache>
              </c:numRef>
            </c:plus>
            <c:minus>
              <c:numRef>
                <c:f>'Hookes Law data '!$D$5:$D$9</c:f>
                <c:numCache>
                  <c:formatCode>General</c:formatCode>
                  <c:ptCount val="5"/>
                  <c:pt idx="0">
                    <c:v>0.002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0.002</c:v>
                  </c:pt>
                  <c:pt idx="4">
                    <c:v>0.002</c:v>
                  </c:pt>
                </c:numCache>
              </c:numRef>
            </c:minus>
          </c:errBars>
          <c:xVal>
            <c:numRef>
              <c:f>'Hookes Law data '!$C$5:$C$9</c:f>
              <c:numCache>
                <c:formatCode>General</c:formatCode>
                <c:ptCount val="5"/>
                <c:pt idx="0">
                  <c:v>0.025</c:v>
                </c:pt>
                <c:pt idx="1">
                  <c:v>0.044</c:v>
                </c:pt>
                <c:pt idx="2">
                  <c:v>0.061</c:v>
                </c:pt>
                <c:pt idx="3">
                  <c:v>0.081</c:v>
                </c:pt>
                <c:pt idx="4">
                  <c:v>0.1</c:v>
                </c:pt>
              </c:numCache>
            </c:numRef>
          </c:xVal>
          <c:yVal>
            <c:numRef>
              <c:f>'Hookes Law data '!$G$5:$G$9</c:f>
              <c:numCache>
                <c:formatCode>0.00</c:formatCode>
                <c:ptCount val="5"/>
                <c:pt idx="0">
                  <c:v>0.981</c:v>
                </c:pt>
                <c:pt idx="1">
                  <c:v>1.4715</c:v>
                </c:pt>
                <c:pt idx="2">
                  <c:v>1.962</c:v>
                </c:pt>
                <c:pt idx="3">
                  <c:v>2.4525</c:v>
                </c:pt>
                <c:pt idx="4">
                  <c:v>2.943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>
                <a:prstDash val="dash"/>
              </a:ln>
            </c:spPr>
            <c:trendlineType val="linear"/>
            <c:dispRSqr val="0"/>
            <c:dispEq val="1"/>
            <c:trendlineLbl>
              <c:layout>
                <c:manualLayout>
                  <c:x val="-0.201533183746567"/>
                  <c:y val="0.532427942145377"/>
                </c:manualLayout>
              </c:layout>
              <c:tx>
                <c:rich>
                  <a:bodyPr/>
                  <a:lstStyle/>
                  <a:p>
                    <a:pPr>
                      <a:defRPr sz="2400"/>
                    </a:pPr>
                    <a:endParaRPr lang="en-US" sz="2400" baseline="0"/>
                  </a:p>
                  <a:p>
                    <a:pPr>
                      <a:defRPr sz="2400"/>
                    </a:pPr>
                    <a:r>
                      <a:rPr lang="en-US" sz="2400" baseline="0"/>
                      <a:t>LWF</a:t>
                    </a:r>
                  </a:p>
                  <a:p>
                    <a:pPr>
                      <a:defRPr sz="2400"/>
                    </a:pPr>
                    <a:r>
                      <a:rPr lang="en-US" sz="2400" baseline="0"/>
                      <a:t>y = 28.489x + 0.2118</a:t>
                    </a:r>
                    <a:endParaRPr lang="en-US" sz="2400"/>
                  </a:p>
                </c:rich>
              </c:tx>
              <c:numFmt formatCode="General" sourceLinked="0"/>
            </c:trendlineLbl>
          </c:trendline>
          <c:xVal>
            <c:numRef>
              <c:f>'Hookes Law data '!$G$14:$G$15</c:f>
              <c:numCache>
                <c:formatCode>0.00</c:formatCode>
                <c:ptCount val="2"/>
                <c:pt idx="0" formatCode="General">
                  <c:v>0.1</c:v>
                </c:pt>
                <c:pt idx="1">
                  <c:v>0.027</c:v>
                </c:pt>
              </c:numCache>
            </c:numRef>
          </c:xVal>
          <c:yVal>
            <c:numRef>
              <c:f>'Hookes Law data '!$H$14:$H$15</c:f>
              <c:numCache>
                <c:formatCode>0.00</c:formatCode>
                <c:ptCount val="2"/>
                <c:pt idx="0" formatCode="0.00000">
                  <c:v>3.06072</c:v>
                </c:pt>
                <c:pt idx="1">
                  <c:v>0.981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2056368"/>
        <c:axId val="-2072053456"/>
      </c:scatterChart>
      <c:valAx>
        <c:axId val="-207205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2053456"/>
        <c:crosses val="autoZero"/>
        <c:crossBetween val="midCat"/>
      </c:valAx>
      <c:valAx>
        <c:axId val="-207205345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-207205636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pageSetup paperSize="9" orientation="landscape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333896</xdr:colOff>
      <xdr:row>15</xdr:row>
      <xdr:rowOff>52917</xdr:rowOff>
    </xdr:from>
    <xdr:to>
      <xdr:col>11</xdr:col>
      <xdr:colOff>238620</xdr:colOff>
      <xdr:row>17</xdr:row>
      <xdr:rowOff>29018</xdr:rowOff>
    </xdr:to>
    <xdr:sp macro="" textlink="">
      <xdr:nvSpPr>
        <xdr:cNvPr id="4" name="Rectangle 3"/>
        <xdr:cNvSpPr/>
      </xdr:nvSpPr>
      <xdr:spPr>
        <a:xfrm>
          <a:off x="3297229" y="4074584"/>
          <a:ext cx="4455558" cy="505267"/>
        </a:xfrm>
        <a:prstGeom prst="rect">
          <a:avLst/>
        </a:prstGeom>
        <a:noFill/>
      </xdr:spPr>
      <xdr:txBody>
        <a:bodyPr wrap="square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2800" b="1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charset="0"/>
            </a:rPr>
            <a:t>Conclusion  T</a:t>
          </a:r>
          <a:r>
            <a:rPr lang="en-US" sz="2800" b="1" baseline="3000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charset="0"/>
            </a:rPr>
            <a:t>2 </a:t>
          </a:r>
          <a:r>
            <a:rPr lang="en-US" sz="2800" b="1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charset="0"/>
            </a:rPr>
            <a:t>= ? ± ? m</a:t>
          </a:r>
          <a:endParaRPr lang="en-US" sz="2800" b="1" baseline="3000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Arial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723900</xdr:colOff>
          <xdr:row>13</xdr:row>
          <xdr:rowOff>241300</xdr:rowOff>
        </xdr:from>
        <xdr:to>
          <xdr:col>3</xdr:col>
          <xdr:colOff>711200</xdr:colOff>
          <xdr:row>18</xdr:row>
          <xdr:rowOff>139700</xdr:rowOff>
        </xdr:to>
        <xdr:sp macro="" textlink="">
          <xdr:nvSpPr>
            <xdr:cNvPr id="1030" name="Object 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4F81BD"/>
                  </a:solidFill>
                </a14:hiddenFill>
              </a:ext>
              <a:ext uri="{AF507438-7753-43E0-B8FC-AC1667EBCBE1}">
                <a14:hiddenEffects>
                  <a:effectLst>
                    <a:outerShdw blurRad="63500" dist="38099" dir="2700000" algn="ctr" rotWithShape="0">
                      <a:srgbClr val="EEECE1">
                        <a:alpha val="74998"/>
                      </a:srgbClr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9559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0.1985</cdr:x>
      <cdr:y>0.1079</cdr:y>
    </cdr:from>
    <cdr:to>
      <cdr:x>0.65918</cdr:x>
      <cdr:y>0.1869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46921" y="650488"/>
          <a:ext cx="4286250" cy="476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2400"/>
            <a:t>Baby Bouncer</a:t>
          </a:r>
          <a:r>
            <a:rPr lang="en-NZ" sz="2400" baseline="0"/>
            <a:t> with Uncertainties</a:t>
          </a:r>
        </a:p>
        <a:p xmlns:a="http://schemas.openxmlformats.org/drawingml/2006/main">
          <a:endParaRPr lang="en-NZ" sz="24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9559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0.59364</cdr:x>
      <cdr:y>0.34284</cdr:y>
    </cdr:from>
    <cdr:to>
      <cdr:x>0.81339</cdr:x>
      <cdr:y>0.48984</cdr:y>
    </cdr:to>
    <cdr:pic>
      <cdr:nvPicPr>
        <cdr:cNvPr id="2049" name="Object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535706" y="2084294"/>
          <a:ext cx="2049189" cy="893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333896</xdr:colOff>
      <xdr:row>15</xdr:row>
      <xdr:rowOff>52917</xdr:rowOff>
    </xdr:from>
    <xdr:to>
      <xdr:col>15</xdr:col>
      <xdr:colOff>0</xdr:colOff>
      <xdr:row>17</xdr:row>
      <xdr:rowOff>29018</xdr:rowOff>
    </xdr:to>
    <xdr:sp macro="" textlink="">
      <xdr:nvSpPr>
        <xdr:cNvPr id="7" name="Rectangle 6"/>
        <xdr:cNvSpPr/>
      </xdr:nvSpPr>
      <xdr:spPr>
        <a:xfrm>
          <a:off x="3737496" y="4116917"/>
          <a:ext cx="6470624" cy="509501"/>
        </a:xfrm>
        <a:prstGeom prst="rect">
          <a:avLst/>
        </a:prstGeom>
        <a:noFill/>
      </xdr:spPr>
      <xdr:txBody>
        <a:bodyPr wrap="square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2800" b="1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charset="0"/>
            </a:rPr>
            <a:t>Conclusion  T</a:t>
          </a:r>
          <a:r>
            <a:rPr lang="en-US" sz="2800" b="1" baseline="3000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charset="0"/>
            </a:rPr>
            <a:t> </a:t>
          </a:r>
          <a:r>
            <a:rPr lang="en-US" sz="2800" b="1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charset="0"/>
            </a:rPr>
            <a:t>= ? ± ? m</a:t>
          </a:r>
          <a:r>
            <a:rPr lang="en-US" sz="2800" b="1" baseline="3000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charset="0"/>
            </a:rPr>
            <a:t>0.5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723900</xdr:colOff>
          <xdr:row>13</xdr:row>
          <xdr:rowOff>241300</xdr:rowOff>
        </xdr:from>
        <xdr:to>
          <xdr:col>3</xdr:col>
          <xdr:colOff>711200</xdr:colOff>
          <xdr:row>18</xdr:row>
          <xdr:rowOff>139700</xdr:rowOff>
        </xdr:to>
        <xdr:sp macro="" textlink="">
          <xdr:nvSpPr>
            <xdr:cNvPr id="28675" name="Object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4F81BD"/>
                  </a:solidFill>
                </a14:hiddenFill>
              </a:ext>
              <a:ext uri="{AF507438-7753-43E0-B8FC-AC1667EBCBE1}">
                <a14:hiddenEffects>
                  <a:effectLst>
                    <a:outerShdw blurRad="63500" dist="38099" dir="2700000" algn="ctr" rotWithShape="0">
                      <a:srgbClr val="EEECE1">
                        <a:alpha val="74998"/>
                      </a:srgbClr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9559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597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0.18169</cdr:x>
      <cdr:y>0.04763</cdr:y>
    </cdr:from>
    <cdr:to>
      <cdr:x>0.75136</cdr:x>
      <cdr:y>0.40733</cdr:y>
    </cdr:to>
    <cdr:sp macro="" textlink="">
      <cdr:nvSpPr>
        <cdr:cNvPr id="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0482" y="287161"/>
          <a:ext cx="5300380" cy="2168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>
          <a:noAutofit/>
        </a:bodyPr>
        <a:lstStyle xmlns:a="http://schemas.openxmlformats.org/drawingml/2006/main"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pitchFamily="34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pitchFamily="34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pitchFamily="34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pitchFamily="34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pitchFamily="34" charset="0"/>
            </a:defRPr>
          </a:lvl9pPr>
        </a:lstStyle>
        <a:p xmlns:a="http://schemas.openxmlformats.org/drawingml/2006/main">
          <a:r>
            <a:rPr lang="en-NZ" sz="1600" b="1">
              <a:solidFill>
                <a:srgbClr val="002060"/>
              </a:solidFill>
              <a:latin typeface="Calibri" pitchFamily="34" charset="0"/>
            </a:rPr>
            <a:t>Line of best fit:</a:t>
          </a:r>
          <a:r>
            <a:rPr lang="en-NZ" sz="1600" b="1" baseline="0">
              <a:solidFill>
                <a:srgbClr val="002060"/>
              </a:solidFill>
              <a:latin typeface="Calibri" pitchFamily="34" charset="0"/>
            </a:rPr>
            <a:t>  </a:t>
          </a:r>
          <a:r>
            <a:rPr lang="en-NZ" sz="1600" b="1">
              <a:solidFill>
                <a:srgbClr val="002060"/>
              </a:solidFill>
              <a:latin typeface="Calibri" pitchFamily="34" charset="0"/>
            </a:rPr>
            <a:t>Gradient (k) = 26.2 Nm</a:t>
          </a:r>
          <a:r>
            <a:rPr lang="en-NZ" sz="1600" b="1" baseline="30000">
              <a:solidFill>
                <a:srgbClr val="002060"/>
              </a:solidFill>
              <a:latin typeface="Calibri" pitchFamily="34" charset="0"/>
            </a:rPr>
            <a:t>-1</a:t>
          </a:r>
          <a:endParaRPr lang="en-NZ" sz="1600" b="1" baseline="30000">
            <a:solidFill>
              <a:srgbClr val="FF0000"/>
            </a:solidFill>
            <a:latin typeface="Calibri" pitchFamily="34" charset="0"/>
          </a:endParaRPr>
        </a:p>
        <a:p xmlns:a="http://schemas.openxmlformats.org/drawingml/2006/main">
          <a:endParaRPr lang="en-NZ" sz="1200" b="1">
            <a:solidFill>
              <a:srgbClr val="FF0000"/>
            </a:solidFill>
            <a:latin typeface="Calibri" pitchFamily="34" charset="0"/>
          </a:endParaRPr>
        </a:p>
        <a:p xmlns:a="http://schemas.openxmlformats.org/drawingml/2006/main">
          <a:r>
            <a:rPr lang="en-NZ" sz="1600" b="1">
              <a:solidFill>
                <a:srgbClr val="FF0000"/>
              </a:solidFill>
              <a:latin typeface="Calibri" pitchFamily="34" charset="0"/>
            </a:rPr>
            <a:t>Line of worst fit:</a:t>
          </a:r>
          <a:r>
            <a:rPr lang="en-NZ" sz="1600" b="1" baseline="0">
              <a:solidFill>
                <a:srgbClr val="FF0000"/>
              </a:solidFill>
              <a:latin typeface="Calibri" pitchFamily="34" charset="0"/>
            </a:rPr>
            <a:t>   </a:t>
          </a:r>
          <a:r>
            <a:rPr lang="en-NZ" sz="1600" b="1" kern="1200">
              <a:solidFill>
                <a:srgbClr val="FF0000"/>
              </a:solidFill>
              <a:latin typeface="+mn-lt"/>
              <a:ea typeface="+mn-ea"/>
              <a:cs typeface="+mn-cs"/>
            </a:rPr>
            <a:t>Gradient (k) = 28.5 Nm</a:t>
          </a:r>
          <a:r>
            <a:rPr lang="en-NZ" sz="1600" b="1" kern="1200" baseline="30000">
              <a:solidFill>
                <a:srgbClr val="FF0000"/>
              </a:solidFill>
              <a:latin typeface="+mn-lt"/>
              <a:ea typeface="+mn-ea"/>
              <a:cs typeface="+mn-cs"/>
            </a:rPr>
            <a:t>-1</a:t>
          </a:r>
        </a:p>
        <a:p xmlns:a="http://schemas.openxmlformats.org/drawingml/2006/main">
          <a:r>
            <a:rPr lang="en-NZ" sz="1600" b="1">
              <a:latin typeface="Calibri" pitchFamily="34" charset="0"/>
            </a:rPr>
            <a:t>Final Errors:</a:t>
          </a:r>
        </a:p>
        <a:p xmlns:a="http://schemas.openxmlformats.org/drawingml/2006/main">
          <a:r>
            <a:rPr lang="en-NZ" sz="1600" b="1">
              <a:latin typeface="Calibri" pitchFamily="34" charset="0"/>
            </a:rPr>
            <a:t>Gradient = 26 ± 2 Nm</a:t>
          </a:r>
          <a:r>
            <a:rPr lang="en-NZ" sz="1600" b="1" baseline="30000">
              <a:latin typeface="Calibri" pitchFamily="34" charset="0"/>
            </a:rPr>
            <a:t>-1</a:t>
          </a:r>
          <a:endParaRPr lang="en-NZ" sz="1600" b="1">
            <a:latin typeface="Calibri" pitchFamily="34" charset="0"/>
          </a:endParaRPr>
        </a:p>
      </cdr:txBody>
    </cdr:sp>
  </cdr:relSizeAnchor>
  <cdr:relSizeAnchor xmlns:cdr="http://schemas.openxmlformats.org/drawingml/2006/chartDrawing">
    <cdr:from>
      <cdr:x>0.85202</cdr:x>
      <cdr:y>0.80709</cdr:y>
    </cdr:from>
    <cdr:to>
      <cdr:x>0.95029</cdr:x>
      <cdr:y>0.95761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7927460" y="4865651"/>
          <a:ext cx="914334" cy="907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2000"/>
            <a:t>x(m)</a:t>
          </a:r>
        </a:p>
      </cdr:txBody>
    </cdr:sp>
  </cdr:relSizeAnchor>
  <cdr:relSizeAnchor xmlns:cdr="http://schemas.openxmlformats.org/drawingml/2006/chartDrawing">
    <cdr:from>
      <cdr:x>0.00978</cdr:x>
      <cdr:y>0.07791</cdr:y>
    </cdr:from>
    <cdr:to>
      <cdr:x>0.10805</cdr:x>
      <cdr:y>0.22843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0973" y="469719"/>
          <a:ext cx="914333" cy="907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2000"/>
            <a:t>F(N)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4" Type="http://schemas.openxmlformats.org/officeDocument/2006/relationships/image" Target="../media/image1.emf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zoomScale="80" zoomScaleNormal="80" zoomScalePageLayoutView="80" workbookViewId="0">
      <selection sqref="A1:O9"/>
    </sheetView>
  </sheetViews>
  <sheetFormatPr baseColWidth="10" defaultColWidth="11.1640625" defaultRowHeight="21" x14ac:dyDescent="0.25"/>
  <cols>
    <col min="1" max="7" width="11.1640625" style="2"/>
    <col min="8" max="8" width="16.5" style="2" customWidth="1"/>
    <col min="9" max="9" width="12.5" style="25" customWidth="1"/>
    <col min="10" max="10" width="12.5" style="26" customWidth="1"/>
    <col min="11" max="11" width="11.1640625" style="25"/>
    <col min="12" max="16384" width="11.1640625" style="2"/>
  </cols>
  <sheetData>
    <row r="1" spans="1:17" x14ac:dyDescent="0.25">
      <c r="E1" s="40" t="s">
        <v>22</v>
      </c>
      <c r="F1" s="41"/>
      <c r="G1" s="41"/>
      <c r="H1" s="42"/>
      <c r="N1" s="18"/>
      <c r="O1" s="18"/>
      <c r="P1" s="18"/>
      <c r="Q1" s="18"/>
    </row>
    <row r="2" spans="1:17" ht="26" thickBot="1" x14ac:dyDescent="0.4">
      <c r="A2" s="1" t="s">
        <v>0</v>
      </c>
      <c r="B2" s="1" t="s">
        <v>15</v>
      </c>
      <c r="C2" s="1" t="s">
        <v>1</v>
      </c>
      <c r="D2" s="1" t="s">
        <v>16</v>
      </c>
      <c r="E2" s="1" t="s">
        <v>2</v>
      </c>
      <c r="F2" s="1" t="s">
        <v>3</v>
      </c>
      <c r="G2" s="1" t="s">
        <v>4</v>
      </c>
      <c r="H2" s="1" t="s">
        <v>24</v>
      </c>
      <c r="I2" s="1" t="s">
        <v>23</v>
      </c>
      <c r="J2" s="1" t="s">
        <v>32</v>
      </c>
      <c r="K2" s="1" t="s">
        <v>25</v>
      </c>
      <c r="L2" s="1" t="s">
        <v>26</v>
      </c>
      <c r="M2" s="35" t="s">
        <v>29</v>
      </c>
      <c r="N2" s="35" t="s">
        <v>27</v>
      </c>
      <c r="O2" s="35" t="s">
        <v>28</v>
      </c>
    </row>
    <row r="3" spans="1:17" x14ac:dyDescent="0.25">
      <c r="A3" s="3">
        <v>100</v>
      </c>
      <c r="B3" s="4">
        <v>4</v>
      </c>
      <c r="C3" s="3">
        <f t="shared" ref="C3" si="0">A3/1000</f>
        <v>0.1</v>
      </c>
      <c r="D3" s="4">
        <f>B3/1000</f>
        <v>4.0000000000000001E-3</v>
      </c>
      <c r="E3" s="3">
        <v>4.34</v>
      </c>
      <c r="F3" s="3">
        <v>4.28</v>
      </c>
      <c r="G3" s="3">
        <v>4.3</v>
      </c>
      <c r="H3" s="23">
        <f>AVERAGE(E3:G3)</f>
        <v>4.3066666666666675</v>
      </c>
      <c r="I3" s="19">
        <f t="shared" ref="I3" si="1">H3/10</f>
        <v>0.43066666666666675</v>
      </c>
      <c r="J3" s="19">
        <f>0.06</f>
        <v>0.06</v>
      </c>
      <c r="K3" s="4">
        <f>J3/10/2</f>
        <v>3.0000000000000001E-3</v>
      </c>
      <c r="L3" s="20">
        <f>K3/I3*100</f>
        <v>0.69659442724458198</v>
      </c>
      <c r="M3" s="19">
        <f>I3^2</f>
        <v>0.18547377777777785</v>
      </c>
      <c r="N3" s="20">
        <f>L3*2</f>
        <v>1.393188854489164</v>
      </c>
      <c r="O3" s="24">
        <f>N3*M3/100</f>
        <v>2.5840000000000008E-3</v>
      </c>
    </row>
    <row r="4" spans="1:17" x14ac:dyDescent="0.25">
      <c r="A4" s="3">
        <v>150</v>
      </c>
      <c r="B4" s="4">
        <v>6</v>
      </c>
      <c r="C4" s="3">
        <f t="shared" ref="C4:C9" si="2">A4/1000</f>
        <v>0.15</v>
      </c>
      <c r="D4" s="4">
        <f t="shared" ref="D4:D9" si="3">B4/1000</f>
        <v>6.0000000000000001E-3</v>
      </c>
      <c r="E4" s="3">
        <v>5.18</v>
      </c>
      <c r="F4" s="3">
        <v>5.16</v>
      </c>
      <c r="G4" s="3">
        <v>5.14</v>
      </c>
      <c r="H4" s="23">
        <f t="shared" ref="H4:H9" si="4">AVERAGE(E4:G4)</f>
        <v>5.16</v>
      </c>
      <c r="I4" s="19">
        <f t="shared" ref="I4:I9" si="5">H4/10</f>
        <v>0.51600000000000001</v>
      </c>
      <c r="J4" s="19">
        <v>0.04</v>
      </c>
      <c r="K4" s="4">
        <f t="shared" ref="K4:K9" si="6">J4/10/2</f>
        <v>2E-3</v>
      </c>
      <c r="L4" s="20">
        <f>K4/I4*100</f>
        <v>0.38759689922480622</v>
      </c>
      <c r="M4" s="19">
        <f>I4^2</f>
        <v>0.26625599999999999</v>
      </c>
      <c r="N4" s="20">
        <f t="shared" ref="N4:N9" si="7">L4*2</f>
        <v>0.77519379844961245</v>
      </c>
      <c r="O4" s="24">
        <f t="shared" ref="O4:O9" si="8">N4*M4/100</f>
        <v>2.0639999999999999E-3</v>
      </c>
    </row>
    <row r="5" spans="1:17" x14ac:dyDescent="0.25">
      <c r="A5" s="3">
        <v>200</v>
      </c>
      <c r="B5" s="4">
        <v>8</v>
      </c>
      <c r="C5" s="3">
        <f t="shared" si="2"/>
        <v>0.2</v>
      </c>
      <c r="D5" s="4">
        <f t="shared" si="3"/>
        <v>8.0000000000000002E-3</v>
      </c>
      <c r="E5" s="3">
        <v>5.91</v>
      </c>
      <c r="F5" s="3">
        <v>5.97</v>
      </c>
      <c r="G5" s="3">
        <v>5.93</v>
      </c>
      <c r="H5" s="23">
        <f t="shared" si="4"/>
        <v>5.9366666666666665</v>
      </c>
      <c r="I5" s="19">
        <f t="shared" si="5"/>
        <v>0.59366666666666668</v>
      </c>
      <c r="J5" s="19">
        <v>0.06</v>
      </c>
      <c r="K5" s="4">
        <f t="shared" si="6"/>
        <v>3.0000000000000001E-3</v>
      </c>
      <c r="L5" s="20">
        <f>K5/I5*100</f>
        <v>0.50533408197641771</v>
      </c>
      <c r="M5" s="19">
        <f>I5^2</f>
        <v>0.35244011111111112</v>
      </c>
      <c r="N5" s="20">
        <f t="shared" si="7"/>
        <v>1.0106681639528354</v>
      </c>
      <c r="O5" s="24">
        <f t="shared" si="8"/>
        <v>3.5620000000000001E-3</v>
      </c>
    </row>
    <row r="6" spans="1:17" x14ac:dyDescent="0.25">
      <c r="A6" s="3">
        <v>250</v>
      </c>
      <c r="B6" s="4">
        <v>10</v>
      </c>
      <c r="C6" s="3">
        <f t="shared" si="2"/>
        <v>0.25</v>
      </c>
      <c r="D6" s="4">
        <f t="shared" si="3"/>
        <v>0.01</v>
      </c>
      <c r="E6" s="3">
        <v>6.62</v>
      </c>
      <c r="F6" s="3">
        <v>6.75</v>
      </c>
      <c r="G6" s="5">
        <v>6.72</v>
      </c>
      <c r="H6" s="23">
        <f t="shared" si="4"/>
        <v>6.6966666666666663</v>
      </c>
      <c r="I6" s="19">
        <f t="shared" si="5"/>
        <v>0.66966666666666663</v>
      </c>
      <c r="J6" s="19">
        <v>0.1</v>
      </c>
      <c r="K6" s="4">
        <f t="shared" si="6"/>
        <v>5.0000000000000001E-3</v>
      </c>
      <c r="L6" s="20">
        <f>K6/I6*100</f>
        <v>0.74664011946241915</v>
      </c>
      <c r="M6" s="19">
        <f>I6^2</f>
        <v>0.4484534444444444</v>
      </c>
      <c r="N6" s="20">
        <f t="shared" si="7"/>
        <v>1.4932802389248383</v>
      </c>
      <c r="O6" s="24">
        <f t="shared" si="8"/>
        <v>6.6966666666666667E-3</v>
      </c>
    </row>
    <row r="7" spans="1:17" x14ac:dyDescent="0.25">
      <c r="A7" s="3">
        <v>300</v>
      </c>
      <c r="B7" s="4">
        <v>12</v>
      </c>
      <c r="C7" s="3">
        <f t="shared" si="2"/>
        <v>0.3</v>
      </c>
      <c r="D7" s="4">
        <f t="shared" si="3"/>
        <v>1.2E-2</v>
      </c>
      <c r="E7" s="3">
        <v>7.28</v>
      </c>
      <c r="F7" s="3">
        <v>7.59</v>
      </c>
      <c r="G7" s="5">
        <v>7.37</v>
      </c>
      <c r="H7" s="23">
        <f t="shared" si="4"/>
        <v>7.413333333333334</v>
      </c>
      <c r="I7" s="19">
        <f t="shared" si="5"/>
        <v>0.7413333333333334</v>
      </c>
      <c r="J7" s="19">
        <v>0.31</v>
      </c>
      <c r="K7" s="4">
        <f t="shared" si="6"/>
        <v>1.55E-2</v>
      </c>
      <c r="L7" s="20">
        <f>K7/I7*100</f>
        <v>2.0908273381294964</v>
      </c>
      <c r="M7" s="19">
        <f>I7^2</f>
        <v>0.54957511111111124</v>
      </c>
      <c r="N7" s="20">
        <f t="shared" si="7"/>
        <v>4.1816546762589928</v>
      </c>
      <c r="O7" s="24">
        <f t="shared" si="8"/>
        <v>2.298133333333334E-2</v>
      </c>
    </row>
    <row r="8" spans="1:17" x14ac:dyDescent="0.25">
      <c r="A8" s="3">
        <v>350</v>
      </c>
      <c r="B8" s="4">
        <v>14</v>
      </c>
      <c r="C8" s="3">
        <f t="shared" si="2"/>
        <v>0.35</v>
      </c>
      <c r="D8" s="4">
        <f t="shared" si="3"/>
        <v>1.4E-2</v>
      </c>
      <c r="E8" s="3">
        <v>8.07</v>
      </c>
      <c r="F8" s="23">
        <v>8</v>
      </c>
      <c r="G8" s="19">
        <v>8.1</v>
      </c>
      <c r="H8" s="23">
        <f t="shared" si="4"/>
        <v>8.0566666666666666</v>
      </c>
      <c r="I8" s="19">
        <f t="shared" si="5"/>
        <v>0.80566666666666664</v>
      </c>
      <c r="J8" s="19">
        <v>0.1</v>
      </c>
      <c r="K8" s="4">
        <f t="shared" si="6"/>
        <v>5.0000000000000001E-3</v>
      </c>
      <c r="L8" s="20">
        <f>K8/I8*100</f>
        <v>0.62060405461315682</v>
      </c>
      <c r="M8" s="19">
        <f>I8^2</f>
        <v>0.64909877777777769</v>
      </c>
      <c r="N8" s="20">
        <f t="shared" si="7"/>
        <v>1.2412081092263136</v>
      </c>
      <c r="O8" s="24">
        <f t="shared" si="8"/>
        <v>8.0566666666666651E-3</v>
      </c>
    </row>
    <row r="9" spans="1:17" x14ac:dyDescent="0.25">
      <c r="A9" s="3">
        <v>400</v>
      </c>
      <c r="B9" s="4">
        <v>16</v>
      </c>
      <c r="C9" s="3">
        <f t="shared" si="2"/>
        <v>0.4</v>
      </c>
      <c r="D9" s="4">
        <f t="shared" si="3"/>
        <v>1.6E-2</v>
      </c>
      <c r="E9" s="3">
        <v>8.5</v>
      </c>
      <c r="F9" s="3">
        <v>8.3699999999999992</v>
      </c>
      <c r="G9" s="3">
        <v>8.35</v>
      </c>
      <c r="H9" s="23">
        <f t="shared" si="4"/>
        <v>8.4066666666666663</v>
      </c>
      <c r="I9" s="19">
        <f t="shared" si="5"/>
        <v>0.84066666666666667</v>
      </c>
      <c r="J9" s="19">
        <v>0.15</v>
      </c>
      <c r="K9" s="4">
        <f t="shared" si="6"/>
        <v>7.4999999999999997E-3</v>
      </c>
      <c r="L9" s="20">
        <f>K9/I9*100</f>
        <v>0.89214908802537662</v>
      </c>
      <c r="M9" s="19">
        <f>I9^2</f>
        <v>0.70672044444444448</v>
      </c>
      <c r="N9" s="20">
        <f t="shared" si="7"/>
        <v>1.7842981760507532</v>
      </c>
      <c r="O9" s="24">
        <f t="shared" si="8"/>
        <v>1.261E-2</v>
      </c>
    </row>
    <row r="10" spans="1:17" x14ac:dyDescent="0.25">
      <c r="A10" s="10"/>
      <c r="B10" s="11"/>
      <c r="C10" s="10" t="s">
        <v>6</v>
      </c>
      <c r="D10" s="11"/>
      <c r="F10" s="10"/>
      <c r="G10" s="10"/>
      <c r="H10" s="12"/>
      <c r="I10" s="12"/>
      <c r="J10" s="12"/>
      <c r="K10" s="12"/>
      <c r="L10" s="12"/>
      <c r="M10" s="11"/>
      <c r="N10" s="13"/>
      <c r="O10" s="12"/>
      <c r="P10" s="21"/>
      <c r="Q10" s="6"/>
    </row>
    <row r="11" spans="1:17" x14ac:dyDescent="0.25">
      <c r="A11" s="10"/>
      <c r="B11" s="11" t="s">
        <v>12</v>
      </c>
      <c r="C11" s="14" t="s">
        <v>33</v>
      </c>
      <c r="D11" s="7"/>
      <c r="F11" s="10"/>
      <c r="G11" s="27"/>
      <c r="H11" s="28" t="s">
        <v>17</v>
      </c>
      <c r="I11" s="28"/>
      <c r="J11" s="28"/>
      <c r="K11" s="12"/>
      <c r="L11" s="12"/>
      <c r="M11" s="11"/>
      <c r="Q11"/>
    </row>
    <row r="12" spans="1:17" x14ac:dyDescent="0.25">
      <c r="A12" s="10"/>
      <c r="B12" s="11" t="s">
        <v>13</v>
      </c>
      <c r="C12" s="2">
        <v>2</v>
      </c>
      <c r="D12" s="14" t="s">
        <v>14</v>
      </c>
      <c r="F12" s="10"/>
      <c r="G12" s="27"/>
      <c r="H12" s="29" t="s">
        <v>18</v>
      </c>
      <c r="I12" s="29" t="s">
        <v>19</v>
      </c>
      <c r="J12" s="29"/>
      <c r="K12" s="12"/>
      <c r="L12" s="12"/>
      <c r="M12" s="11"/>
      <c r="Q12"/>
    </row>
    <row r="13" spans="1:17" x14ac:dyDescent="0.25">
      <c r="F13" s="7"/>
      <c r="G13" s="30" t="s">
        <v>20</v>
      </c>
      <c r="H13" s="32">
        <f>C9+D9</f>
        <v>0.41600000000000004</v>
      </c>
      <c r="I13" s="33">
        <f>M9</f>
        <v>0.70672044444444448</v>
      </c>
      <c r="J13" s="33"/>
      <c r="Q13"/>
    </row>
    <row r="14" spans="1:17" x14ac:dyDescent="0.25">
      <c r="F14" s="8"/>
      <c r="G14" s="30" t="s">
        <v>21</v>
      </c>
      <c r="H14" s="33">
        <f>C3</f>
        <v>0.1</v>
      </c>
      <c r="I14" s="33">
        <f>M3+O3</f>
        <v>0.18805777777777785</v>
      </c>
      <c r="J14" s="33"/>
      <c r="K14" s="7"/>
      <c r="L14" s="7"/>
      <c r="Q14"/>
    </row>
    <row r="15" spans="1:17" x14ac:dyDescent="0.25">
      <c r="F15" s="8"/>
    </row>
    <row r="17" spans="4:15" x14ac:dyDescent="0.25">
      <c r="F17" s="8"/>
    </row>
    <row r="20" spans="4:15" x14ac:dyDescent="0.25">
      <c r="H20" s="8"/>
      <c r="I20" s="31"/>
      <c r="J20" s="31"/>
      <c r="K20" s="22"/>
    </row>
    <row r="21" spans="4:15" x14ac:dyDescent="0.25">
      <c r="H21" s="8"/>
      <c r="I21" s="8"/>
      <c r="J21" s="8"/>
      <c r="K21" s="8"/>
      <c r="L21" s="8"/>
      <c r="O21" s="9"/>
    </row>
    <row r="25" spans="4:15" x14ac:dyDescent="0.25">
      <c r="D25" s="2" t="s">
        <v>5</v>
      </c>
      <c r="M25" s="2" t="s">
        <v>5</v>
      </c>
    </row>
    <row r="31" spans="4:15" x14ac:dyDescent="0.25">
      <c r="H31" s="22"/>
    </row>
  </sheetData>
  <mergeCells count="1">
    <mergeCell ref="E1:H1"/>
  </mergeCells>
  <pageMargins left="0.7" right="0.7" top="0.75" bottom="0.75" header="0.3" footer="0.3"/>
  <ignoredErrors>
    <ignoredError sqref="H3" formulaRange="1"/>
  </ignoredErrors>
  <drawing r:id="rId1"/>
  <legacyDrawing r:id="rId2"/>
  <oleObjects>
    <mc:AlternateContent xmlns:mc="http://schemas.openxmlformats.org/markup-compatibility/2006">
      <mc:Choice Requires="x14">
        <oleObject progId="Equation.3" shapeId="1030" r:id="rId3">
          <objectPr defaultSize="0" autoPict="0" r:id="rId4">
            <anchor moveWithCells="1" sizeWithCells="1">
              <from>
                <xdr:col>0</xdr:col>
                <xdr:colOff>723900</xdr:colOff>
                <xdr:row>13</xdr:row>
                <xdr:rowOff>241300</xdr:rowOff>
              </from>
              <to>
                <xdr:col>3</xdr:col>
                <xdr:colOff>711200</xdr:colOff>
                <xdr:row>18</xdr:row>
                <xdr:rowOff>139700</xdr:rowOff>
              </to>
            </anchor>
          </objectPr>
        </oleObject>
      </mc:Choice>
      <mc:Fallback>
        <oleObject progId="Equation.3" shapeId="1030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"/>
  <sheetViews>
    <sheetView zoomScale="90" zoomScaleNormal="90" zoomScalePageLayoutView="90" workbookViewId="0">
      <selection activeCell="F16" sqref="F16"/>
    </sheetView>
  </sheetViews>
  <sheetFormatPr baseColWidth="10" defaultColWidth="11.1640625" defaultRowHeight="21" x14ac:dyDescent="0.25"/>
  <cols>
    <col min="1" max="7" width="11.1640625" style="26"/>
    <col min="8" max="8" width="14.33203125" style="26" customWidth="1"/>
    <col min="9" max="11" width="11.1640625" style="26"/>
    <col min="12" max="12" width="16.5" style="26" customWidth="1"/>
    <col min="13" max="14" width="12.5" style="26" customWidth="1"/>
    <col min="15" max="16384" width="11.1640625" style="26"/>
  </cols>
  <sheetData>
    <row r="1" spans="1:17" x14ac:dyDescent="0.25">
      <c r="I1" s="40" t="s">
        <v>22</v>
      </c>
      <c r="J1" s="41"/>
      <c r="K1" s="41"/>
      <c r="L1" s="42"/>
      <c r="P1" s="18"/>
      <c r="Q1" s="18"/>
    </row>
    <row r="2" spans="1:17" ht="27" thickBot="1" x14ac:dyDescent="0.4">
      <c r="A2" s="1" t="s">
        <v>0</v>
      </c>
      <c r="B2" s="1" t="s">
        <v>15</v>
      </c>
      <c r="C2" s="1" t="s">
        <v>1</v>
      </c>
      <c r="D2" s="1" t="s">
        <v>16</v>
      </c>
      <c r="E2" s="1" t="s">
        <v>34</v>
      </c>
      <c r="F2" s="1" t="s">
        <v>35</v>
      </c>
      <c r="G2" s="1" t="s">
        <v>36</v>
      </c>
      <c r="H2" s="1" t="s">
        <v>37</v>
      </c>
      <c r="I2" s="1" t="s">
        <v>2</v>
      </c>
      <c r="J2" s="1" t="s">
        <v>3</v>
      </c>
      <c r="K2" s="1" t="s">
        <v>4</v>
      </c>
      <c r="L2" s="1" t="s">
        <v>24</v>
      </c>
      <c r="M2" s="1" t="s">
        <v>23</v>
      </c>
      <c r="N2" s="1" t="s">
        <v>32</v>
      </c>
      <c r="O2" s="1" t="s">
        <v>25</v>
      </c>
    </row>
    <row r="3" spans="1:17" x14ac:dyDescent="0.25">
      <c r="A3" s="3">
        <v>100</v>
      </c>
      <c r="B3" s="4">
        <v>4</v>
      </c>
      <c r="C3" s="3">
        <f t="shared" ref="C3:D9" si="0">A3/1000</f>
        <v>0.1</v>
      </c>
      <c r="D3" s="4">
        <f>B3/1000</f>
        <v>4.0000000000000001E-3</v>
      </c>
      <c r="E3" s="4">
        <f>D3/C3*100</f>
        <v>4</v>
      </c>
      <c r="F3" s="43">
        <f>C3^0.5</f>
        <v>0.31622776601683794</v>
      </c>
      <c r="G3" s="4">
        <f>E3/2</f>
        <v>2</v>
      </c>
      <c r="H3" s="43">
        <f>G3/100*F3</f>
        <v>6.3245553203367588E-3</v>
      </c>
      <c r="I3" s="3">
        <v>4.34</v>
      </c>
      <c r="J3" s="3">
        <v>4.28</v>
      </c>
      <c r="K3" s="3">
        <v>4.3</v>
      </c>
      <c r="L3" s="23">
        <f>AVERAGE(I3:K3)</f>
        <v>4.3066666666666675</v>
      </c>
      <c r="M3" s="19">
        <f t="shared" ref="M3:M9" si="1">L3/10</f>
        <v>0.43066666666666675</v>
      </c>
      <c r="N3" s="19">
        <f>0.06</f>
        <v>0.06</v>
      </c>
      <c r="O3" s="4">
        <f>N3/10/2</f>
        <v>3.0000000000000001E-3</v>
      </c>
    </row>
    <row r="4" spans="1:17" x14ac:dyDescent="0.25">
      <c r="A4" s="3">
        <v>150</v>
      </c>
      <c r="B4" s="4">
        <v>6</v>
      </c>
      <c r="C4" s="3">
        <f t="shared" si="0"/>
        <v>0.15</v>
      </c>
      <c r="D4" s="4">
        <f t="shared" si="0"/>
        <v>6.0000000000000001E-3</v>
      </c>
      <c r="E4" s="4">
        <f t="shared" ref="E4:E9" si="2">D4/C4*100</f>
        <v>4</v>
      </c>
      <c r="F4" s="43">
        <f t="shared" ref="F4:F9" si="3">C4^0.5</f>
        <v>0.3872983346207417</v>
      </c>
      <c r="G4" s="4">
        <f t="shared" ref="G4:G9" si="4">E4/2</f>
        <v>2</v>
      </c>
      <c r="H4" s="43">
        <f t="shared" ref="H4:H9" si="5">G4/100*F4</f>
        <v>7.7459666924148346E-3</v>
      </c>
      <c r="I4" s="3">
        <v>5.18</v>
      </c>
      <c r="J4" s="3">
        <v>5.16</v>
      </c>
      <c r="K4" s="3">
        <v>5.14</v>
      </c>
      <c r="L4" s="23">
        <f t="shared" ref="L4:L9" si="6">AVERAGE(I4:K4)</f>
        <v>5.16</v>
      </c>
      <c r="M4" s="19">
        <f t="shared" si="1"/>
        <v>0.51600000000000001</v>
      </c>
      <c r="N4" s="19">
        <v>0.04</v>
      </c>
      <c r="O4" s="4">
        <f t="shared" ref="O4:O9" si="7">N4/10/2</f>
        <v>2E-3</v>
      </c>
    </row>
    <row r="5" spans="1:17" x14ac:dyDescent="0.25">
      <c r="A5" s="3">
        <v>200</v>
      </c>
      <c r="B5" s="4">
        <v>8</v>
      </c>
      <c r="C5" s="3">
        <f t="shared" si="0"/>
        <v>0.2</v>
      </c>
      <c r="D5" s="4">
        <f t="shared" si="0"/>
        <v>8.0000000000000002E-3</v>
      </c>
      <c r="E5" s="4">
        <f t="shared" si="2"/>
        <v>4</v>
      </c>
      <c r="F5" s="43">
        <f t="shared" si="3"/>
        <v>0.44721359549995793</v>
      </c>
      <c r="G5" s="4">
        <f t="shared" si="4"/>
        <v>2</v>
      </c>
      <c r="H5" s="43">
        <f t="shared" si="5"/>
        <v>8.9442719099991595E-3</v>
      </c>
      <c r="I5" s="3">
        <v>5.91</v>
      </c>
      <c r="J5" s="3">
        <v>5.97</v>
      </c>
      <c r="K5" s="3">
        <v>5.93</v>
      </c>
      <c r="L5" s="23">
        <f t="shared" si="6"/>
        <v>5.9366666666666665</v>
      </c>
      <c r="M5" s="19">
        <f t="shared" si="1"/>
        <v>0.59366666666666668</v>
      </c>
      <c r="N5" s="19">
        <v>0.06</v>
      </c>
      <c r="O5" s="4">
        <f t="shared" si="7"/>
        <v>3.0000000000000001E-3</v>
      </c>
    </row>
    <row r="6" spans="1:17" x14ac:dyDescent="0.25">
      <c r="A6" s="3">
        <v>250</v>
      </c>
      <c r="B6" s="4">
        <v>10</v>
      </c>
      <c r="C6" s="3">
        <f t="shared" si="0"/>
        <v>0.25</v>
      </c>
      <c r="D6" s="4">
        <f t="shared" si="0"/>
        <v>0.01</v>
      </c>
      <c r="E6" s="4">
        <f t="shared" si="2"/>
        <v>4</v>
      </c>
      <c r="F6" s="43">
        <f t="shared" si="3"/>
        <v>0.5</v>
      </c>
      <c r="G6" s="4">
        <f t="shared" si="4"/>
        <v>2</v>
      </c>
      <c r="H6" s="43">
        <f t="shared" si="5"/>
        <v>0.01</v>
      </c>
      <c r="I6" s="3">
        <v>6.62</v>
      </c>
      <c r="J6" s="3">
        <v>6.75</v>
      </c>
      <c r="K6" s="5">
        <v>6.72</v>
      </c>
      <c r="L6" s="23">
        <f t="shared" si="6"/>
        <v>6.6966666666666663</v>
      </c>
      <c r="M6" s="19">
        <f t="shared" si="1"/>
        <v>0.66966666666666663</v>
      </c>
      <c r="N6" s="19">
        <v>0.1</v>
      </c>
      <c r="O6" s="4">
        <f t="shared" si="7"/>
        <v>5.0000000000000001E-3</v>
      </c>
    </row>
    <row r="7" spans="1:17" x14ac:dyDescent="0.25">
      <c r="A7" s="3">
        <v>300</v>
      </c>
      <c r="B7" s="4">
        <v>12</v>
      </c>
      <c r="C7" s="3">
        <f t="shared" si="0"/>
        <v>0.3</v>
      </c>
      <c r="D7" s="4">
        <f t="shared" si="0"/>
        <v>1.2E-2</v>
      </c>
      <c r="E7" s="4">
        <f t="shared" si="2"/>
        <v>4</v>
      </c>
      <c r="F7" s="43">
        <f t="shared" si="3"/>
        <v>0.54772255750516607</v>
      </c>
      <c r="G7" s="4">
        <f t="shared" si="4"/>
        <v>2</v>
      </c>
      <c r="H7" s="43">
        <f t="shared" si="5"/>
        <v>1.0954451150103321E-2</v>
      </c>
      <c r="I7" s="3">
        <v>7.28</v>
      </c>
      <c r="J7" s="3">
        <v>7.59</v>
      </c>
      <c r="K7" s="5">
        <v>7.37</v>
      </c>
      <c r="L7" s="23">
        <f t="shared" si="6"/>
        <v>7.413333333333334</v>
      </c>
      <c r="M7" s="19">
        <f t="shared" si="1"/>
        <v>0.7413333333333334</v>
      </c>
      <c r="N7" s="19">
        <v>0.31</v>
      </c>
      <c r="O7" s="4">
        <f t="shared" si="7"/>
        <v>1.55E-2</v>
      </c>
    </row>
    <row r="8" spans="1:17" x14ac:dyDescent="0.25">
      <c r="A8" s="3">
        <v>350</v>
      </c>
      <c r="B8" s="4">
        <v>14</v>
      </c>
      <c r="C8" s="3">
        <f t="shared" si="0"/>
        <v>0.35</v>
      </c>
      <c r="D8" s="4">
        <f t="shared" si="0"/>
        <v>1.4E-2</v>
      </c>
      <c r="E8" s="4">
        <f t="shared" si="2"/>
        <v>4</v>
      </c>
      <c r="F8" s="43">
        <f t="shared" si="3"/>
        <v>0.59160797830996159</v>
      </c>
      <c r="G8" s="4">
        <f t="shared" si="4"/>
        <v>2</v>
      </c>
      <c r="H8" s="43">
        <f t="shared" si="5"/>
        <v>1.1832159566199232E-2</v>
      </c>
      <c r="I8" s="3">
        <v>8.07</v>
      </c>
      <c r="J8" s="23">
        <v>8</v>
      </c>
      <c r="K8" s="19">
        <v>8.1</v>
      </c>
      <c r="L8" s="23">
        <f t="shared" si="6"/>
        <v>8.0566666666666666</v>
      </c>
      <c r="M8" s="19">
        <f t="shared" si="1"/>
        <v>0.80566666666666664</v>
      </c>
      <c r="N8" s="19">
        <v>0.1</v>
      </c>
      <c r="O8" s="4">
        <f t="shared" si="7"/>
        <v>5.0000000000000001E-3</v>
      </c>
    </row>
    <row r="9" spans="1:17" x14ac:dyDescent="0.25">
      <c r="A9" s="3">
        <v>400</v>
      </c>
      <c r="B9" s="4">
        <v>16</v>
      </c>
      <c r="C9" s="3">
        <f t="shared" si="0"/>
        <v>0.4</v>
      </c>
      <c r="D9" s="4">
        <f t="shared" si="0"/>
        <v>1.6E-2</v>
      </c>
      <c r="E9" s="4">
        <f t="shared" si="2"/>
        <v>4</v>
      </c>
      <c r="F9" s="43">
        <f t="shared" si="3"/>
        <v>0.63245553203367588</v>
      </c>
      <c r="G9" s="4">
        <f t="shared" si="4"/>
        <v>2</v>
      </c>
      <c r="H9" s="43">
        <f t="shared" si="5"/>
        <v>1.2649110640673518E-2</v>
      </c>
      <c r="I9" s="3">
        <v>8.5</v>
      </c>
      <c r="J9" s="3">
        <v>8.3699999999999992</v>
      </c>
      <c r="K9" s="3">
        <v>8.35</v>
      </c>
      <c r="L9" s="23">
        <f t="shared" si="6"/>
        <v>8.4066666666666663</v>
      </c>
      <c r="M9" s="19">
        <f t="shared" si="1"/>
        <v>0.84066666666666667</v>
      </c>
      <c r="N9" s="19">
        <v>0.15</v>
      </c>
      <c r="O9" s="4">
        <f t="shared" si="7"/>
        <v>7.4999999999999997E-3</v>
      </c>
    </row>
    <row r="10" spans="1:17" x14ac:dyDescent="0.25">
      <c r="A10" s="39"/>
      <c r="B10" s="11"/>
      <c r="C10" s="39" t="s">
        <v>6</v>
      </c>
      <c r="D10" s="11"/>
      <c r="E10" s="11"/>
      <c r="F10" s="11"/>
      <c r="G10" s="11"/>
      <c r="H10" s="11"/>
      <c r="J10" s="39"/>
      <c r="K10" s="39"/>
      <c r="L10" s="12"/>
      <c r="M10" s="12"/>
      <c r="N10" s="12"/>
      <c r="O10" s="12"/>
      <c r="P10" s="21"/>
      <c r="Q10" s="6"/>
    </row>
    <row r="11" spans="1:17" x14ac:dyDescent="0.25">
      <c r="A11" s="39"/>
      <c r="B11" s="11" t="s">
        <v>12</v>
      </c>
      <c r="C11" s="14" t="s">
        <v>33</v>
      </c>
      <c r="D11" s="7"/>
      <c r="E11" s="7"/>
      <c r="F11" s="7"/>
      <c r="G11" s="7"/>
      <c r="H11" s="7"/>
      <c r="J11" s="39"/>
      <c r="K11" s="27"/>
      <c r="L11" s="28" t="s">
        <v>17</v>
      </c>
      <c r="M11" s="28"/>
      <c r="N11" s="28"/>
      <c r="O11" s="12"/>
      <c r="Q11"/>
    </row>
    <row r="12" spans="1:17" x14ac:dyDescent="0.25">
      <c r="A12" s="39"/>
      <c r="B12" s="11" t="s">
        <v>13</v>
      </c>
      <c r="C12" s="26">
        <v>2</v>
      </c>
      <c r="D12" s="14" t="s">
        <v>14</v>
      </c>
      <c r="E12" s="14"/>
      <c r="F12" s="14"/>
      <c r="G12" s="14"/>
      <c r="H12" s="14"/>
      <c r="J12" s="39"/>
      <c r="K12" s="27"/>
      <c r="L12" s="29" t="s">
        <v>18</v>
      </c>
      <c r="M12" s="29" t="s">
        <v>19</v>
      </c>
      <c r="N12" s="29"/>
      <c r="O12" s="12"/>
      <c r="Q12"/>
    </row>
    <row r="13" spans="1:17" x14ac:dyDescent="0.25">
      <c r="J13" s="7"/>
      <c r="K13" s="30"/>
      <c r="L13" s="44">
        <f>F3</f>
        <v>0.31622776601683794</v>
      </c>
      <c r="M13" s="33">
        <f>M3</f>
        <v>0.43066666666666675</v>
      </c>
      <c r="N13" s="33"/>
      <c r="Q13"/>
    </row>
    <row r="14" spans="1:17" x14ac:dyDescent="0.25">
      <c r="J14" s="8"/>
      <c r="K14" s="30"/>
      <c r="L14" s="33">
        <f>F9+H9</f>
        <v>0.64510464267434942</v>
      </c>
      <c r="M14" s="33">
        <f>M9</f>
        <v>0.84066666666666667</v>
      </c>
      <c r="N14" s="33"/>
      <c r="O14" s="7"/>
      <c r="Q14"/>
    </row>
    <row r="15" spans="1:17" x14ac:dyDescent="0.25">
      <c r="J15" s="8"/>
    </row>
    <row r="17" spans="4:15" x14ac:dyDescent="0.25">
      <c r="J17" s="8"/>
    </row>
    <row r="20" spans="4:15" x14ac:dyDescent="0.25">
      <c r="L20" s="8"/>
      <c r="M20" s="31"/>
      <c r="N20" s="31"/>
    </row>
    <row r="21" spans="4:15" x14ac:dyDescent="0.25">
      <c r="L21" s="8"/>
      <c r="M21" s="8"/>
      <c r="N21" s="8"/>
      <c r="O21" s="8"/>
    </row>
    <row r="25" spans="4:15" x14ac:dyDescent="0.25">
      <c r="D25" s="26" t="s">
        <v>5</v>
      </c>
    </row>
  </sheetData>
  <mergeCells count="1">
    <mergeCell ref="I1:L1"/>
  </mergeCells>
  <pageMargins left="0.7" right="0.7" top="0.75" bottom="0.75" header="0.3" footer="0.3"/>
  <pageSetup paperSize="9" orientation="portrait" horizontalDpi="0" verticalDpi="0"/>
  <drawing r:id="rId1"/>
  <legacyDrawing r:id="rId2"/>
  <oleObjects>
    <mc:AlternateContent xmlns:mc="http://schemas.openxmlformats.org/markup-compatibility/2006">
      <mc:Choice Requires="x14">
        <oleObject progId="Equation.3" shapeId="28675" r:id="rId3">
          <objectPr defaultSize="0" autoPict="0" r:id="rId4">
            <anchor moveWithCells="1" sizeWithCells="1">
              <from>
                <xdr:col>0</xdr:col>
                <xdr:colOff>723900</xdr:colOff>
                <xdr:row>13</xdr:row>
                <xdr:rowOff>241300</xdr:rowOff>
              </from>
              <to>
                <xdr:col>3</xdr:col>
                <xdr:colOff>711200</xdr:colOff>
                <xdr:row>18</xdr:row>
                <xdr:rowOff>139700</xdr:rowOff>
              </to>
            </anchor>
          </objectPr>
        </oleObject>
      </mc:Choice>
      <mc:Fallback>
        <oleObject progId="Equation.3" shapeId="28675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K12" sqref="K12"/>
    </sheetView>
  </sheetViews>
  <sheetFormatPr baseColWidth="10" defaultColWidth="8.83203125" defaultRowHeight="16" x14ac:dyDescent="0.2"/>
  <cols>
    <col min="1" max="5" width="8.83203125" style="15"/>
    <col min="6" max="6" width="9.33203125" style="15" customWidth="1"/>
    <col min="7" max="16" width="8.83203125" style="15"/>
    <col min="17" max="20" width="9.5" style="15" bestFit="1" customWidth="1"/>
    <col min="21" max="16384" width="8.83203125" style="15"/>
  </cols>
  <sheetData>
    <row r="2" spans="2:8" x14ac:dyDescent="0.2">
      <c r="B2" s="15" t="s">
        <v>11</v>
      </c>
    </row>
    <row r="3" spans="2:8" x14ac:dyDescent="0.2">
      <c r="B3" s="37" t="s">
        <v>30</v>
      </c>
      <c r="C3" s="37" t="s">
        <v>10</v>
      </c>
      <c r="D3" s="37" t="s">
        <v>8</v>
      </c>
      <c r="E3" s="37" t="s">
        <v>0</v>
      </c>
      <c r="F3" s="37" t="s">
        <v>8</v>
      </c>
      <c r="G3" s="37" t="s">
        <v>9</v>
      </c>
      <c r="H3" s="37" t="s">
        <v>8</v>
      </c>
    </row>
    <row r="4" spans="2:8" x14ac:dyDescent="0.2">
      <c r="B4" s="15">
        <v>646</v>
      </c>
      <c r="E4" s="15">
        <v>0</v>
      </c>
      <c r="G4" s="16">
        <f t="shared" ref="G4:H9" si="0">E4/1000*9.81</f>
        <v>0</v>
      </c>
    </row>
    <row r="5" spans="2:8" x14ac:dyDescent="0.2">
      <c r="B5" s="15">
        <v>671</v>
      </c>
      <c r="C5" s="15">
        <f>(B5-$B$4)/1000</f>
        <v>2.5000000000000001E-2</v>
      </c>
      <c r="D5" s="15">
        <f t="shared" ref="D5:D9" si="1">$C$13</f>
        <v>2E-3</v>
      </c>
      <c r="E5" s="15">
        <v>100</v>
      </c>
      <c r="F5" s="15">
        <f>2*$C$14</f>
        <v>4</v>
      </c>
      <c r="G5" s="17">
        <f t="shared" si="0"/>
        <v>0.98100000000000009</v>
      </c>
      <c r="H5" s="36">
        <f t="shared" si="0"/>
        <v>3.9240000000000004E-2</v>
      </c>
    </row>
    <row r="6" spans="2:8" x14ac:dyDescent="0.2">
      <c r="B6" s="15">
        <v>690</v>
      </c>
      <c r="C6" s="15">
        <f t="shared" ref="C6:C9" si="2">(B6-$B$4)/1000</f>
        <v>4.3999999999999997E-2</v>
      </c>
      <c r="D6" s="15">
        <f t="shared" si="1"/>
        <v>2E-3</v>
      </c>
      <c r="E6" s="15">
        <v>150</v>
      </c>
      <c r="F6" s="15">
        <f>3*$C$14</f>
        <v>6</v>
      </c>
      <c r="G6" s="17">
        <f t="shared" si="0"/>
        <v>1.4715</v>
      </c>
      <c r="H6" s="17">
        <f t="shared" si="0"/>
        <v>5.8860000000000003E-2</v>
      </c>
    </row>
    <row r="7" spans="2:8" x14ac:dyDescent="0.2">
      <c r="B7" s="15">
        <v>707</v>
      </c>
      <c r="C7" s="15">
        <f t="shared" si="2"/>
        <v>6.0999999999999999E-2</v>
      </c>
      <c r="D7" s="15">
        <f t="shared" si="1"/>
        <v>2E-3</v>
      </c>
      <c r="E7" s="15">
        <v>200</v>
      </c>
      <c r="F7" s="15">
        <f>4*$C$14</f>
        <v>8</v>
      </c>
      <c r="G7" s="17">
        <f t="shared" si="0"/>
        <v>1.9620000000000002</v>
      </c>
      <c r="H7" s="17">
        <f t="shared" si="0"/>
        <v>7.8480000000000008E-2</v>
      </c>
    </row>
    <row r="8" spans="2:8" x14ac:dyDescent="0.2">
      <c r="B8" s="15">
        <v>727</v>
      </c>
      <c r="C8" s="15">
        <f t="shared" si="2"/>
        <v>8.1000000000000003E-2</v>
      </c>
      <c r="D8" s="15">
        <f t="shared" si="1"/>
        <v>2E-3</v>
      </c>
      <c r="E8" s="15">
        <v>250</v>
      </c>
      <c r="F8" s="15">
        <f>5*$C$14</f>
        <v>10</v>
      </c>
      <c r="G8" s="17">
        <f t="shared" si="0"/>
        <v>2.4525000000000001</v>
      </c>
      <c r="H8" s="17">
        <f t="shared" si="0"/>
        <v>9.8100000000000007E-2</v>
      </c>
    </row>
    <row r="9" spans="2:8" x14ac:dyDescent="0.2">
      <c r="B9" s="15">
        <v>746</v>
      </c>
      <c r="C9" s="15">
        <f t="shared" si="2"/>
        <v>0.1</v>
      </c>
      <c r="D9" s="15">
        <f t="shared" si="1"/>
        <v>2E-3</v>
      </c>
      <c r="E9" s="15">
        <v>300</v>
      </c>
      <c r="F9" s="15">
        <f>6*$C$14</f>
        <v>12</v>
      </c>
      <c r="G9" s="17">
        <f t="shared" si="0"/>
        <v>2.9430000000000001</v>
      </c>
      <c r="H9" s="17">
        <f t="shared" si="0"/>
        <v>0.11772000000000001</v>
      </c>
    </row>
    <row r="12" spans="2:8" ht="21" x14ac:dyDescent="0.25">
      <c r="B12" s="11"/>
      <c r="C12" s="34" t="s">
        <v>6</v>
      </c>
      <c r="D12" s="11"/>
      <c r="E12" s="34"/>
      <c r="F12" s="27"/>
      <c r="G12" s="28" t="s">
        <v>17</v>
      </c>
      <c r="H12" s="28"/>
    </row>
    <row r="13" spans="2:8" ht="21" x14ac:dyDescent="0.25">
      <c r="B13" s="11" t="s">
        <v>31</v>
      </c>
      <c r="C13" s="11">
        <v>2E-3</v>
      </c>
      <c r="D13" s="7" t="s">
        <v>7</v>
      </c>
      <c r="F13" s="27"/>
      <c r="G13" s="29" t="s">
        <v>18</v>
      </c>
      <c r="H13" s="29" t="s">
        <v>19</v>
      </c>
    </row>
    <row r="14" spans="2:8" ht="21" x14ac:dyDescent="0.25">
      <c r="B14" s="11" t="s">
        <v>13</v>
      </c>
      <c r="C14" s="26">
        <v>2</v>
      </c>
      <c r="D14" s="14" t="s">
        <v>14</v>
      </c>
      <c r="F14" s="30" t="s">
        <v>20</v>
      </c>
      <c r="G14" s="32">
        <f>C9</f>
        <v>0.1</v>
      </c>
      <c r="H14" s="38">
        <f>G9+H9</f>
        <v>3.0607199999999999</v>
      </c>
    </row>
    <row r="15" spans="2:8" ht="21" x14ac:dyDescent="0.25">
      <c r="B15" s="26"/>
      <c r="C15" s="26"/>
      <c r="D15" s="26"/>
      <c r="F15" s="30" t="s">
        <v>21</v>
      </c>
      <c r="G15" s="33">
        <f>C5+D5</f>
        <v>2.7000000000000003E-2</v>
      </c>
      <c r="H15" s="33">
        <f>G5</f>
        <v>0.98100000000000009</v>
      </c>
    </row>
    <row r="16" spans="2:8" ht="21" x14ac:dyDescent="0.25">
      <c r="B16" s="26"/>
      <c r="C16" s="26"/>
      <c r="D16" s="26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T^2 data</vt:lpstr>
      <vt:lpstr>m^0.5 data</vt:lpstr>
      <vt:lpstr>Hookes Law data </vt:lpstr>
      <vt:lpstr>T2 vs m errorbars</vt:lpstr>
      <vt:lpstr>T vs m</vt:lpstr>
      <vt:lpstr>T vs m0.5 errorbars</vt:lpstr>
      <vt:lpstr>Hookes Law graph</vt:lpstr>
    </vt:vector>
  </TitlesOfParts>
  <Company>Ministry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Microsoft Office User</cp:lastModifiedBy>
  <cp:lastPrinted>2015-05-25T05:42:35Z</cp:lastPrinted>
  <dcterms:created xsi:type="dcterms:W3CDTF">2008-03-30T19:20:49Z</dcterms:created>
  <dcterms:modified xsi:type="dcterms:W3CDTF">2016-02-17T21:34:29Z</dcterms:modified>
</cp:coreProperties>
</file>